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\UBI\Ensino\UnidadesCurriculares_Atuais\Estruturas Aeroespaciais I\Aulas\"/>
    </mc:Choice>
  </mc:AlternateContent>
  <xr:revisionPtr revIDLastSave="0" documentId="13_ncr:1_{51FDA007-9FD1-44F6-83CC-9F040C1C7B0E}" xr6:coauthVersionLast="47" xr6:coauthVersionMax="47" xr10:uidLastSave="{00000000-0000-0000-0000-000000000000}"/>
  <bookViews>
    <workbookView xWindow="16848" yWindow="1968" windowWidth="13824" windowHeight="71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1" i="1" l="1"/>
  <c r="R36" i="1" s="1"/>
  <c r="R37" i="1" s="1"/>
  <c r="R38" i="1" s="1"/>
  <c r="R39" i="1" s="1"/>
  <c r="R40" i="1" s="1"/>
  <c r="R29" i="1"/>
  <c r="M17" i="1"/>
  <c r="G17" i="1"/>
  <c r="M16" i="1"/>
  <c r="M18" i="1"/>
  <c r="G18" i="1"/>
  <c r="G16" i="1"/>
  <c r="G34" i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Q36" i="1" l="1"/>
  <c r="Q41" i="1"/>
  <c r="Q40" i="1"/>
  <c r="Q39" i="1"/>
  <c r="R24" i="1"/>
  <c r="R25" i="1" s="1"/>
  <c r="R26" i="1" s="1"/>
  <c r="R27" i="1" s="1"/>
  <c r="R28" i="1" s="1"/>
  <c r="Q28" i="1" s="1"/>
  <c r="Q38" i="1"/>
  <c r="Q37" i="1"/>
  <c r="Q29" i="1"/>
  <c r="Q35" i="1"/>
  <c r="Q23" i="1"/>
  <c r="Q26" i="1" l="1"/>
  <c r="Q25" i="1"/>
  <c r="Q24" i="1"/>
  <c r="Q27" i="1"/>
  <c r="B17" i="1"/>
  <c r="M5" i="1"/>
  <c r="M6" i="1" s="1"/>
  <c r="M23" i="1"/>
  <c r="O14" i="1"/>
  <c r="O21" i="1" s="1"/>
  <c r="N14" i="1"/>
  <c r="N21" i="1" s="1"/>
  <c r="M24" i="1"/>
  <c r="G23" i="1"/>
  <c r="I14" i="1"/>
  <c r="I21" i="1" s="1"/>
  <c r="H14" i="1"/>
  <c r="H21" i="1" s="1"/>
  <c r="G5" i="1"/>
  <c r="G6" i="1" s="1"/>
  <c r="G9" i="1" l="1"/>
  <c r="M9" i="1"/>
  <c r="M7" i="1"/>
  <c r="M10" i="1" s="1"/>
  <c r="G7" i="1"/>
  <c r="G10" i="1" s="1"/>
  <c r="M25" i="1"/>
  <c r="S37" i="1" l="1"/>
  <c r="S38" i="1"/>
  <c r="S39" i="1"/>
  <c r="S40" i="1"/>
  <c r="S41" i="1"/>
  <c r="O16" i="1"/>
  <c r="N16" i="1"/>
  <c r="I16" i="1"/>
  <c r="H16" i="1"/>
  <c r="S27" i="1"/>
  <c r="I18" i="1"/>
  <c r="I17" i="1"/>
  <c r="I23" i="1"/>
  <c r="O17" i="1"/>
  <c r="O18" i="1"/>
  <c r="S36" i="1"/>
  <c r="S35" i="1"/>
  <c r="S26" i="1"/>
  <c r="S23" i="1"/>
  <c r="N23" i="1"/>
  <c r="S24" i="1"/>
  <c r="S25" i="1"/>
  <c r="O24" i="1"/>
  <c r="O25" i="1"/>
  <c r="O23" i="1"/>
  <c r="H24" i="1"/>
  <c r="I24" i="1"/>
  <c r="H25" i="1"/>
  <c r="H23" i="1"/>
  <c r="I25" i="1"/>
  <c r="H18" i="1"/>
  <c r="N24" i="1"/>
  <c r="N25" i="1"/>
  <c r="N18" i="1"/>
  <c r="N17" i="1"/>
  <c r="H17" i="1"/>
  <c r="M26" i="1"/>
  <c r="O26" i="1" s="1"/>
  <c r="I26" i="1" l="1"/>
  <c r="H26" i="1"/>
  <c r="N26" i="1"/>
  <c r="S29" i="1"/>
  <c r="S28" i="1"/>
  <c r="M27" i="1" l="1"/>
  <c r="H27" i="1"/>
  <c r="I27" i="1"/>
  <c r="O27" i="1" l="1"/>
  <c r="N27" i="1"/>
  <c r="M28" i="1"/>
  <c r="I28" i="1"/>
  <c r="H28" i="1"/>
  <c r="M29" i="1" l="1"/>
  <c r="H29" i="1"/>
  <c r="I29" i="1"/>
  <c r="N28" i="1"/>
  <c r="O28" i="1"/>
  <c r="M30" i="1" l="1"/>
  <c r="H30" i="1"/>
  <c r="I30" i="1"/>
  <c r="N29" i="1"/>
  <c r="O29" i="1"/>
  <c r="M31" i="1" l="1"/>
  <c r="H31" i="1"/>
  <c r="I31" i="1"/>
  <c r="O30" i="1"/>
  <c r="N30" i="1"/>
  <c r="M32" i="1" l="1"/>
  <c r="H32" i="1"/>
  <c r="I32" i="1"/>
  <c r="O31" i="1"/>
  <c r="N31" i="1"/>
  <c r="M33" i="1" l="1"/>
  <c r="H33" i="1"/>
  <c r="I33" i="1"/>
  <c r="N32" i="1"/>
  <c r="O32" i="1"/>
  <c r="M34" i="1" l="1"/>
  <c r="H34" i="1"/>
  <c r="I34" i="1"/>
  <c r="O33" i="1"/>
  <c r="N33" i="1"/>
  <c r="N34" i="1" l="1"/>
  <c r="O34" i="1"/>
</calcChain>
</file>

<file path=xl/sharedStrings.xml><?xml version="1.0" encoding="utf-8"?>
<sst xmlns="http://schemas.openxmlformats.org/spreadsheetml/2006/main" count="64" uniqueCount="28">
  <si>
    <t>Data</t>
  </si>
  <si>
    <t>S</t>
  </si>
  <si>
    <t>m2</t>
  </si>
  <si>
    <t>c</t>
  </si>
  <si>
    <t>W</t>
  </si>
  <si>
    <t>N</t>
  </si>
  <si>
    <t>Cmca</t>
  </si>
  <si>
    <t>VC</t>
  </si>
  <si>
    <t>m/s</t>
  </si>
  <si>
    <t>VD</t>
  </si>
  <si>
    <t>K</t>
  </si>
  <si>
    <t>l´t</t>
  </si>
  <si>
    <t>m</t>
  </si>
  <si>
    <t>xw</t>
  </si>
  <si>
    <t>lt</t>
  </si>
  <si>
    <t>K1</t>
  </si>
  <si>
    <t>kg</t>
  </si>
  <si>
    <t>kg/m</t>
  </si>
  <si>
    <t>lt-xw</t>
  </si>
  <si>
    <t>xw/(lt-xw)</t>
  </si>
  <si>
    <t>K2</t>
  </si>
  <si>
    <t>nZmin</t>
  </si>
  <si>
    <t>nzmax</t>
  </si>
  <si>
    <t>V</t>
  </si>
  <si>
    <t>nZmax</t>
  </si>
  <si>
    <t>FZt (N)</t>
  </si>
  <si>
    <t>n</t>
  </si>
  <si>
    <t>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</si>
</sst>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65" fontId="0" fillId="2" borderId="0" xfId="0" applyNumberFormat="1" applyFill="1"/>
    <xf numFmtId="165" fontId="0" fillId="0" borderId="0" xfId="0" applyNumberFormat="1"/>
    <xf numFmtId="0" fontId="0" fillId="0" borderId="0" xfId="0" applyAlignment="1">
      <alignment horizontal="center"/>
    </xf>
    <xf numFmtId="166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Sheet1!$H$20:$H$21</c:f>
              <c:strCache>
                <c:ptCount val="2"/>
                <c:pt idx="0">
                  <c:v>nZmax</c:v>
                </c:pt>
                <c:pt idx="1">
                  <c:v>3.000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noFill/>
              <a:ln>
                <a:solidFill>
                  <a:srgbClr val="FF0000"/>
                </a:solidFill>
              </a:ln>
            </c:spPr>
          </c:marker>
          <c:xVal>
            <c:numRef>
              <c:f>Sheet1!$G$23:$G$34</c:f>
              <c:numCache>
                <c:formatCode>0.0</c:formatCode>
                <c:ptCount val="12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</c:numCache>
            </c:numRef>
          </c:xVal>
          <c:yVal>
            <c:numRef>
              <c:f>Sheet1!$H$23:$H$34</c:f>
              <c:numCache>
                <c:formatCode>0.00</c:formatCode>
                <c:ptCount val="12"/>
                <c:pt idx="0">
                  <c:v>-11.25</c:v>
                </c:pt>
                <c:pt idx="1">
                  <c:v>-11.549072265625</c:v>
                </c:pt>
                <c:pt idx="2">
                  <c:v>-12.4462890625</c:v>
                </c:pt>
                <c:pt idx="3">
                  <c:v>-13.941650390625</c:v>
                </c:pt>
                <c:pt idx="4">
                  <c:v>-16.03515625</c:v>
                </c:pt>
                <c:pt idx="5">
                  <c:v>-18.726806640625</c:v>
                </c:pt>
                <c:pt idx="6">
                  <c:v>-22.0166015625</c:v>
                </c:pt>
                <c:pt idx="7">
                  <c:v>-25.904541015625</c:v>
                </c:pt>
                <c:pt idx="8">
                  <c:v>-30.390625</c:v>
                </c:pt>
                <c:pt idx="9">
                  <c:v>-35.474853515625</c:v>
                </c:pt>
                <c:pt idx="10">
                  <c:v>-41.1572265625</c:v>
                </c:pt>
                <c:pt idx="11">
                  <c:v>-47.437744140625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84A-4E7D-A9EE-859FD915D302}"/>
            </c:ext>
          </c:extLst>
        </c:ser>
        <c:ser>
          <c:idx val="2"/>
          <c:order val="1"/>
          <c:tx>
            <c:strRef>
              <c:f>Sheet1!$I$20:$I$21</c:f>
              <c:strCache>
                <c:ptCount val="2"/>
                <c:pt idx="0">
                  <c:v>nZmin</c:v>
                </c:pt>
                <c:pt idx="1">
                  <c:v>-2.000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noFill/>
              <a:ln>
                <a:solidFill>
                  <a:srgbClr val="FF0000"/>
                </a:solidFill>
              </a:ln>
            </c:spPr>
          </c:marker>
          <c:xVal>
            <c:numRef>
              <c:f>Sheet1!$G$23:$G$34</c:f>
              <c:numCache>
                <c:formatCode>0.0</c:formatCode>
                <c:ptCount val="12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</c:numCache>
            </c:numRef>
          </c:xVal>
          <c:yVal>
            <c:numRef>
              <c:f>Sheet1!$I$23:$I$34</c:f>
              <c:numCache>
                <c:formatCode>0.00</c:formatCode>
                <c:ptCount val="12"/>
                <c:pt idx="0">
                  <c:v>7.5</c:v>
                </c:pt>
                <c:pt idx="1">
                  <c:v>7.200927734375</c:v>
                </c:pt>
                <c:pt idx="2">
                  <c:v>6.3037109375</c:v>
                </c:pt>
                <c:pt idx="3">
                  <c:v>4.808349609375</c:v>
                </c:pt>
                <c:pt idx="4">
                  <c:v>2.71484375</c:v>
                </c:pt>
                <c:pt idx="5">
                  <c:v>2.3193359375E-2</c:v>
                </c:pt>
                <c:pt idx="6">
                  <c:v>-3.2666015625</c:v>
                </c:pt>
                <c:pt idx="7">
                  <c:v>-7.154541015625</c:v>
                </c:pt>
                <c:pt idx="8">
                  <c:v>-11.640625</c:v>
                </c:pt>
                <c:pt idx="9">
                  <c:v>-16.724853515625</c:v>
                </c:pt>
                <c:pt idx="10">
                  <c:v>-22.4072265625</c:v>
                </c:pt>
                <c:pt idx="11">
                  <c:v>-28.687744140625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84A-4E7D-A9EE-859FD915D302}"/>
            </c:ext>
          </c:extLst>
        </c:ser>
        <c:ser>
          <c:idx val="3"/>
          <c:order val="2"/>
          <c:tx>
            <c:strRef>
              <c:f>Sheet1!$N$13:$N$14</c:f>
              <c:strCache>
                <c:ptCount val="2"/>
                <c:pt idx="0">
                  <c:v>nZmax</c:v>
                </c:pt>
                <c:pt idx="1">
                  <c:v>3.000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square"/>
            <c:size val="7"/>
            <c:spPr>
              <a:noFill/>
              <a:ln>
                <a:solidFill>
                  <a:srgbClr val="0070C0"/>
                </a:solidFill>
              </a:ln>
            </c:spPr>
          </c:marker>
          <c:xVal>
            <c:numRef>
              <c:f>Sheet1!$M$23:$M$34</c:f>
              <c:numCache>
                <c:formatCode>0.0</c:formatCode>
                <c:ptCount val="12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</c:numCache>
            </c:numRef>
          </c:xVal>
          <c:yVal>
            <c:numRef>
              <c:f>Sheet1!$N$23:$N$34</c:f>
              <c:numCache>
                <c:formatCode>0.00</c:formatCode>
                <c:ptCount val="12"/>
                <c:pt idx="0">
                  <c:v>11.25</c:v>
                </c:pt>
                <c:pt idx="1">
                  <c:v>10.950927734375</c:v>
                </c:pt>
                <c:pt idx="2">
                  <c:v>10.0537109375</c:v>
                </c:pt>
                <c:pt idx="3">
                  <c:v>8.558349609375</c:v>
                </c:pt>
                <c:pt idx="4">
                  <c:v>6.46484375</c:v>
                </c:pt>
                <c:pt idx="5">
                  <c:v>3.773193359375</c:v>
                </c:pt>
                <c:pt idx="6">
                  <c:v>0.4833984375</c:v>
                </c:pt>
                <c:pt idx="7">
                  <c:v>-3.404541015625</c:v>
                </c:pt>
                <c:pt idx="8">
                  <c:v>-7.890625</c:v>
                </c:pt>
                <c:pt idx="9">
                  <c:v>-12.974853515625</c:v>
                </c:pt>
                <c:pt idx="10">
                  <c:v>-18.6572265625</c:v>
                </c:pt>
                <c:pt idx="11">
                  <c:v>-24.937744140625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84A-4E7D-A9EE-859FD915D302}"/>
            </c:ext>
          </c:extLst>
        </c:ser>
        <c:ser>
          <c:idx val="0"/>
          <c:order val="3"/>
          <c:tx>
            <c:strRef>
              <c:f>Sheet1!$O$13:$O$14</c:f>
              <c:strCache>
                <c:ptCount val="2"/>
                <c:pt idx="0">
                  <c:v>nZmin</c:v>
                </c:pt>
                <c:pt idx="1">
                  <c:v>-2.000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triangle"/>
            <c:size val="7"/>
            <c:spPr>
              <a:noFill/>
              <a:ln>
                <a:solidFill>
                  <a:srgbClr val="0070C0"/>
                </a:solidFill>
              </a:ln>
            </c:spPr>
          </c:marker>
          <c:xVal>
            <c:numRef>
              <c:f>Sheet1!$M$23:$M$34</c:f>
              <c:numCache>
                <c:formatCode>0.0</c:formatCode>
                <c:ptCount val="12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</c:numCache>
            </c:numRef>
          </c:xVal>
          <c:yVal>
            <c:numRef>
              <c:f>Sheet1!$O$23:$O$34</c:f>
              <c:numCache>
                <c:formatCode>0.00</c:formatCode>
                <c:ptCount val="12"/>
                <c:pt idx="0">
                  <c:v>-7.5</c:v>
                </c:pt>
                <c:pt idx="1">
                  <c:v>-7.799072265625</c:v>
                </c:pt>
                <c:pt idx="2">
                  <c:v>-8.6962890625</c:v>
                </c:pt>
                <c:pt idx="3">
                  <c:v>-10.191650390625</c:v>
                </c:pt>
                <c:pt idx="4">
                  <c:v>-12.28515625</c:v>
                </c:pt>
                <c:pt idx="5">
                  <c:v>-14.976806640625</c:v>
                </c:pt>
                <c:pt idx="6">
                  <c:v>-18.2666015625</c:v>
                </c:pt>
                <c:pt idx="7">
                  <c:v>-22.154541015625</c:v>
                </c:pt>
                <c:pt idx="8">
                  <c:v>-26.640625</c:v>
                </c:pt>
                <c:pt idx="9">
                  <c:v>-31.724853515625</c:v>
                </c:pt>
                <c:pt idx="10">
                  <c:v>-37.4072265625</c:v>
                </c:pt>
                <c:pt idx="11">
                  <c:v>-43.687744140625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84A-4E7D-A9EE-859FD915D302}"/>
            </c:ext>
          </c:extLst>
        </c:ser>
        <c:ser>
          <c:idx val="4"/>
          <c:order val="4"/>
          <c:tx>
            <c:v>Stall</c:v>
          </c:tx>
          <c:xVal>
            <c:numRef>
              <c:f>Sheet1!$Q$23:$Q$29</c:f>
              <c:numCache>
                <c:formatCode>0.000</c:formatCode>
                <c:ptCount val="7"/>
                <c:pt idx="0">
                  <c:v>0</c:v>
                </c:pt>
                <c:pt idx="1">
                  <c:v>8.1649658092772608</c:v>
                </c:pt>
                <c:pt idx="2">
                  <c:v>11.547005383792516</c:v>
                </c:pt>
                <c:pt idx="3">
                  <c:v>14.142135623730951</c:v>
                </c:pt>
                <c:pt idx="4">
                  <c:v>16.329931618554522</c:v>
                </c:pt>
                <c:pt idx="5">
                  <c:v>18.25741858350554</c:v>
                </c:pt>
                <c:pt idx="6">
                  <c:v>20</c:v>
                </c:pt>
              </c:numCache>
            </c:numRef>
          </c:xVal>
          <c:yVal>
            <c:numRef>
              <c:f>Sheet1!$S$23:$S$29</c:f>
              <c:numCache>
                <c:formatCode>0.00</c:formatCode>
                <c:ptCount val="7"/>
                <c:pt idx="0">
                  <c:v>0</c:v>
                </c:pt>
                <c:pt idx="1">
                  <c:v>1.0774739583333333</c:v>
                </c:pt>
                <c:pt idx="2">
                  <c:v>2.1549479166666661</c:v>
                </c:pt>
                <c:pt idx="3">
                  <c:v>3.2324218749999996</c:v>
                </c:pt>
                <c:pt idx="4">
                  <c:v>4.309895833333333</c:v>
                </c:pt>
                <c:pt idx="5">
                  <c:v>5.3873697916666661</c:v>
                </c:pt>
                <c:pt idx="6">
                  <c:v>6.46484375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984A-4E7D-A9EE-859FD915D302}"/>
            </c:ext>
          </c:extLst>
        </c:ser>
        <c:ser>
          <c:idx val="5"/>
          <c:order val="5"/>
          <c:tx>
            <c:v>Stall-</c:v>
          </c:tx>
          <c:xVal>
            <c:numRef>
              <c:f>Sheet1!$Q$35:$Q$41</c:f>
              <c:numCache>
                <c:formatCode>0.000</c:formatCode>
                <c:ptCount val="7"/>
                <c:pt idx="0">
                  <c:v>0</c:v>
                </c:pt>
                <c:pt idx="1">
                  <c:v>6.666666666666667</c:v>
                </c:pt>
                <c:pt idx="2">
                  <c:v>9.428090415820634</c:v>
                </c:pt>
                <c:pt idx="3">
                  <c:v>11.547005383792516</c:v>
                </c:pt>
                <c:pt idx="4">
                  <c:v>13.333333333333334</c:v>
                </c:pt>
                <c:pt idx="5">
                  <c:v>14.907119849998599</c:v>
                </c:pt>
                <c:pt idx="6">
                  <c:v>16.329931618554522</c:v>
                </c:pt>
              </c:numCache>
            </c:numRef>
          </c:xVal>
          <c:yVal>
            <c:numRef>
              <c:f>Sheet1!$S$35:$S$41</c:f>
              <c:numCache>
                <c:formatCode>0.00</c:formatCode>
                <c:ptCount val="7"/>
                <c:pt idx="0">
                  <c:v>0</c:v>
                </c:pt>
                <c:pt idx="1">
                  <c:v>-1.7816840277777777</c:v>
                </c:pt>
                <c:pt idx="2">
                  <c:v>-3.5633680555555554</c:v>
                </c:pt>
                <c:pt idx="3">
                  <c:v>-5.3450520833333339</c:v>
                </c:pt>
                <c:pt idx="4">
                  <c:v>-7.1267361111111107</c:v>
                </c:pt>
                <c:pt idx="5">
                  <c:v>-8.9084201388888893</c:v>
                </c:pt>
                <c:pt idx="6">
                  <c:v>-10.690104166666668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984A-4E7D-A9EE-859FD915D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906624"/>
        <c:axId val="90907200"/>
      </c:scatterChart>
      <c:valAx>
        <c:axId val="90906624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crossAx val="90907200"/>
        <c:crosses val="autoZero"/>
        <c:crossBetween val="midCat"/>
      </c:valAx>
      <c:valAx>
        <c:axId val="9090720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909066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104775</xdr:colOff>
      <xdr:row>2</xdr:row>
      <xdr:rowOff>176213</xdr:rowOff>
    </xdr:from>
    <xdr:to>
      <xdr:col>28</xdr:col>
      <xdr:colOff>95250</xdr:colOff>
      <xdr:row>32</xdr:row>
      <xdr:rowOff>176213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zoomScale="80" zoomScaleNormal="80" workbookViewId="0">
      <selection activeCell="M5" sqref="M5"/>
    </sheetView>
  </sheetViews>
  <sheetFormatPr defaultRowHeight="14.4" x14ac:dyDescent="0.3"/>
  <cols>
    <col min="2" max="2" width="9.5546875" bestFit="1" customWidth="1"/>
    <col min="8" max="8" width="9.5546875" bestFit="1" customWidth="1"/>
    <col min="14" max="14" width="9" bestFit="1" customWidth="1"/>
    <col min="15" max="15" width="9.21875" bestFit="1" customWidth="1"/>
  </cols>
  <sheetData>
    <row r="1" spans="1:15" x14ac:dyDescent="0.3">
      <c r="A1" t="s">
        <v>0</v>
      </c>
    </row>
    <row r="4" spans="1:15" x14ac:dyDescent="0.3">
      <c r="A4" t="s">
        <v>1</v>
      </c>
      <c r="B4" s="2">
        <v>0.625</v>
      </c>
      <c r="C4" t="s">
        <v>2</v>
      </c>
      <c r="F4" t="s">
        <v>13</v>
      </c>
      <c r="G4" s="2">
        <v>0.05</v>
      </c>
      <c r="H4" t="s">
        <v>12</v>
      </c>
      <c r="L4" t="s">
        <v>13</v>
      </c>
      <c r="M4" s="2">
        <v>-0.05</v>
      </c>
      <c r="N4" t="s">
        <v>12</v>
      </c>
    </row>
    <row r="5" spans="1:15" x14ac:dyDescent="0.3">
      <c r="A5" t="s">
        <v>3</v>
      </c>
      <c r="B5" s="2">
        <v>0.25</v>
      </c>
      <c r="C5" t="s">
        <v>2</v>
      </c>
      <c r="F5" t="s">
        <v>14</v>
      </c>
      <c r="G5" s="3">
        <f>B8+G4</f>
        <v>0.85000000000000009</v>
      </c>
      <c r="H5" t="s">
        <v>12</v>
      </c>
      <c r="L5" t="s">
        <v>14</v>
      </c>
      <c r="M5" s="3">
        <f>B8+M4</f>
        <v>0.75</v>
      </c>
      <c r="N5" t="s">
        <v>12</v>
      </c>
    </row>
    <row r="6" spans="1:15" x14ac:dyDescent="0.3">
      <c r="A6" t="s">
        <v>4</v>
      </c>
      <c r="B6" s="2">
        <v>60</v>
      </c>
      <c r="C6" t="s">
        <v>5</v>
      </c>
      <c r="F6" t="s">
        <v>18</v>
      </c>
      <c r="G6" s="3">
        <f>G5-G4</f>
        <v>0.8</v>
      </c>
      <c r="H6" t="s">
        <v>12</v>
      </c>
      <c r="L6" t="s">
        <v>18</v>
      </c>
      <c r="M6" s="3">
        <f>M5-M4</f>
        <v>0.8</v>
      </c>
      <c r="N6" t="s">
        <v>12</v>
      </c>
    </row>
    <row r="7" spans="1:15" x14ac:dyDescent="0.3">
      <c r="A7" t="s">
        <v>6</v>
      </c>
      <c r="B7" s="2">
        <v>-0.1</v>
      </c>
      <c r="F7" t="s">
        <v>19</v>
      </c>
      <c r="G7" s="3">
        <f>G4/G6</f>
        <v>6.25E-2</v>
      </c>
      <c r="L7" t="s">
        <v>19</v>
      </c>
      <c r="M7" s="3">
        <f>M4/M6</f>
        <v>-6.25E-2</v>
      </c>
    </row>
    <row r="8" spans="1:15" x14ac:dyDescent="0.3">
      <c r="A8" t="s">
        <v>11</v>
      </c>
      <c r="B8" s="2">
        <v>0.8</v>
      </c>
      <c r="C8" t="s">
        <v>12</v>
      </c>
    </row>
    <row r="9" spans="1:15" x14ac:dyDescent="0.3">
      <c r="F9" t="s">
        <v>15</v>
      </c>
      <c r="G9" s="3">
        <f>B17/G6</f>
        <v>1.1962890625E-2</v>
      </c>
      <c r="H9" t="s">
        <v>17</v>
      </c>
      <c r="L9" t="s">
        <v>15</v>
      </c>
      <c r="M9" s="3">
        <f>B17/M6</f>
        <v>1.1962890625E-2</v>
      </c>
      <c r="N9" t="s">
        <v>17</v>
      </c>
    </row>
    <row r="10" spans="1:15" x14ac:dyDescent="0.3">
      <c r="A10" t="s">
        <v>27</v>
      </c>
      <c r="B10" s="2">
        <v>20</v>
      </c>
      <c r="C10" t="s">
        <v>8</v>
      </c>
      <c r="F10" t="s">
        <v>20</v>
      </c>
      <c r="G10" s="3">
        <f>B6*G7</f>
        <v>3.75</v>
      </c>
      <c r="H10" t="s">
        <v>5</v>
      </c>
      <c r="L10" t="s">
        <v>20</v>
      </c>
      <c r="M10" s="3">
        <f>B6*M7</f>
        <v>-3.75</v>
      </c>
      <c r="N10" t="s">
        <v>5</v>
      </c>
    </row>
    <row r="11" spans="1:15" x14ac:dyDescent="0.3">
      <c r="A11" t="s">
        <v>7</v>
      </c>
      <c r="B11" s="2">
        <v>30</v>
      </c>
      <c r="C11" t="s">
        <v>8</v>
      </c>
    </row>
    <row r="12" spans="1:15" x14ac:dyDescent="0.3">
      <c r="A12" t="s">
        <v>9</v>
      </c>
      <c r="B12" s="2">
        <v>55</v>
      </c>
      <c r="C12" t="s">
        <v>8</v>
      </c>
    </row>
    <row r="13" spans="1:15" x14ac:dyDescent="0.3">
      <c r="F13" t="s">
        <v>25</v>
      </c>
      <c r="G13" s="4" t="s">
        <v>23</v>
      </c>
      <c r="H13" s="4" t="s">
        <v>24</v>
      </c>
      <c r="I13" s="4" t="s">
        <v>21</v>
      </c>
      <c r="L13" t="s">
        <v>25</v>
      </c>
      <c r="M13" s="4" t="s">
        <v>23</v>
      </c>
      <c r="N13" s="4" t="s">
        <v>24</v>
      </c>
      <c r="O13" s="4" t="s">
        <v>21</v>
      </c>
    </row>
    <row r="14" spans="1:15" x14ac:dyDescent="0.3">
      <c r="A14" t="s">
        <v>22</v>
      </c>
      <c r="B14" s="2">
        <v>3</v>
      </c>
      <c r="G14" s="4" t="s">
        <v>8</v>
      </c>
      <c r="H14" s="3">
        <f>MAX(B14:B15)</f>
        <v>3</v>
      </c>
      <c r="I14" s="3">
        <f>MIN(B14:B15)</f>
        <v>-2</v>
      </c>
      <c r="M14" s="4" t="s">
        <v>8</v>
      </c>
      <c r="N14" s="3">
        <f>MAX(B14:B15)</f>
        <v>3</v>
      </c>
      <c r="O14" s="3">
        <f>MIN(B14:B15)</f>
        <v>-2</v>
      </c>
    </row>
    <row r="15" spans="1:15" x14ac:dyDescent="0.3">
      <c r="A15" t="s">
        <v>21</v>
      </c>
      <c r="B15" s="2">
        <v>-2</v>
      </c>
    </row>
    <row r="16" spans="1:15" x14ac:dyDescent="0.3">
      <c r="G16" s="5">
        <f>MIN(B10:B12)</f>
        <v>20</v>
      </c>
      <c r="H16" s="6">
        <f>-$G$9*G16^2-$G$10*H$14</f>
        <v>-16.03515625</v>
      </c>
      <c r="I16" s="6">
        <f>-$G$9*G16^2-$G$10*I$14</f>
        <v>2.71484375</v>
      </c>
      <c r="M16" s="5">
        <f>MIN(B10:B12)</f>
        <v>20</v>
      </c>
      <c r="N16" s="6">
        <f>-$M$9*M16^2-$M$10*N$14</f>
        <v>6.46484375</v>
      </c>
      <c r="O16" s="6">
        <f>-$M$9*M16^2-$M$10*O$14</f>
        <v>-12.28515625</v>
      </c>
    </row>
    <row r="17" spans="1:19" x14ac:dyDescent="0.3">
      <c r="A17" t="s">
        <v>10</v>
      </c>
      <c r="B17" s="1">
        <f>-0.5*1.225*B4*B5*B7</f>
        <v>9.5703125000000007E-3</v>
      </c>
      <c r="C17" t="s">
        <v>16</v>
      </c>
      <c r="G17" s="5">
        <f>B11</f>
        <v>30</v>
      </c>
      <c r="H17" s="6">
        <f>-$G$9*G17^2-$G$10*H$14</f>
        <v>-22.0166015625</v>
      </c>
      <c r="I17" s="6">
        <f>-$G$9*G17^2-$G$10*I$14</f>
        <v>-3.2666015625</v>
      </c>
      <c r="M17" s="5">
        <f>B11</f>
        <v>30</v>
      </c>
      <c r="N17" s="6">
        <f>-$M$9*M17^2-$M$10*N$14</f>
        <v>0.4833984375</v>
      </c>
      <c r="O17" s="6">
        <f>-$M$9*M17^2-$M$10*O$14</f>
        <v>-18.2666015625</v>
      </c>
    </row>
    <row r="18" spans="1:19" x14ac:dyDescent="0.3">
      <c r="G18" s="5">
        <f>MAX(B10:B12)</f>
        <v>55</v>
      </c>
      <c r="H18" s="6">
        <f>-$G$9*G18^2-$G$10*H$14</f>
        <v>-47.437744140625</v>
      </c>
      <c r="I18" s="6">
        <f>-$G$9*G18^2-$G$10*I$14</f>
        <v>-28.687744140625</v>
      </c>
      <c r="M18" s="5">
        <f>MAX(B10:B12)</f>
        <v>55</v>
      </c>
      <c r="N18" s="6">
        <f>-$M$9*M18^2-$M$10*N$14</f>
        <v>-24.937744140625</v>
      </c>
      <c r="O18" s="6">
        <f>-$M$9*M18^2-$M$10*O$14</f>
        <v>-43.687744140625</v>
      </c>
    </row>
    <row r="20" spans="1:19" x14ac:dyDescent="0.3">
      <c r="G20" s="4" t="s">
        <v>23</v>
      </c>
      <c r="H20" s="4" t="s">
        <v>24</v>
      </c>
      <c r="I20" s="4" t="s">
        <v>21</v>
      </c>
      <c r="K20" s="5"/>
      <c r="M20" s="4" t="s">
        <v>23</v>
      </c>
      <c r="N20" s="4" t="s">
        <v>24</v>
      </c>
      <c r="O20" s="4" t="s">
        <v>21</v>
      </c>
      <c r="Q20" s="4" t="s">
        <v>23</v>
      </c>
      <c r="R20" s="4" t="s">
        <v>26</v>
      </c>
    </row>
    <row r="21" spans="1:19" x14ac:dyDescent="0.3">
      <c r="G21" s="4" t="s">
        <v>8</v>
      </c>
      <c r="H21" s="3">
        <f>H14</f>
        <v>3</v>
      </c>
      <c r="I21" s="3">
        <f>I14</f>
        <v>-2</v>
      </c>
      <c r="K21" s="5"/>
      <c r="M21" s="4" t="s">
        <v>8</v>
      </c>
      <c r="N21" s="3">
        <f>N14</f>
        <v>3</v>
      </c>
      <c r="O21" s="3">
        <f>O14</f>
        <v>-2</v>
      </c>
    </row>
    <row r="22" spans="1:19" x14ac:dyDescent="0.3">
      <c r="D22" s="3"/>
      <c r="E22" s="3"/>
    </row>
    <row r="23" spans="1:19" x14ac:dyDescent="0.3">
      <c r="D23" s="3"/>
      <c r="E23" s="3"/>
      <c r="G23" s="5">
        <f>0</f>
        <v>0</v>
      </c>
      <c r="H23" s="6">
        <f t="shared" ref="H23:I34" si="0">-$G$9*$G23^2-$G$10*H$21</f>
        <v>-11.25</v>
      </c>
      <c r="I23" s="6">
        <f t="shared" si="0"/>
        <v>7.5</v>
      </c>
      <c r="M23" s="5">
        <f t="shared" ref="M23:M34" si="1">G23</f>
        <v>0</v>
      </c>
      <c r="N23" s="6">
        <f t="shared" ref="N23:O34" si="2">-$M$9*$M23^2-$M$10*N$21</f>
        <v>11.25</v>
      </c>
      <c r="O23" s="6">
        <f t="shared" si="2"/>
        <v>-7.5</v>
      </c>
      <c r="Q23" s="3">
        <f>10*SQRT(R23)</f>
        <v>0</v>
      </c>
      <c r="R23" s="3">
        <v>0</v>
      </c>
      <c r="S23" s="6">
        <f t="shared" ref="S23:S29" si="3">-$M$9*$Q23^2-$M$10*R23</f>
        <v>0</v>
      </c>
    </row>
    <row r="24" spans="1:19" x14ac:dyDescent="0.3">
      <c r="D24" s="3"/>
      <c r="E24" s="3"/>
      <c r="G24" s="5">
        <f t="shared" ref="G24:G33" si="4">G23+($G$34-$G$23)/11</f>
        <v>5</v>
      </c>
      <c r="H24" s="6">
        <f t="shared" si="0"/>
        <v>-11.549072265625</v>
      </c>
      <c r="I24" s="6">
        <f t="shared" si="0"/>
        <v>7.200927734375</v>
      </c>
      <c r="M24" s="5">
        <f t="shared" si="1"/>
        <v>5</v>
      </c>
      <c r="N24" s="6">
        <f t="shared" si="2"/>
        <v>10.950927734375</v>
      </c>
      <c r="O24" s="6">
        <f t="shared" si="2"/>
        <v>-7.799072265625</v>
      </c>
      <c r="Q24" s="3">
        <f t="shared" ref="Q24:Q28" si="5">$B$10/SQRT($R$29)*SQRT(R24)</f>
        <v>8.1649658092772608</v>
      </c>
      <c r="R24" s="3">
        <f>R23+($R$29-$R$23)/6</f>
        <v>0.5</v>
      </c>
      <c r="S24" s="6">
        <f t="shared" si="3"/>
        <v>1.0774739583333333</v>
      </c>
    </row>
    <row r="25" spans="1:19" x14ac:dyDescent="0.3">
      <c r="D25" s="3"/>
      <c r="E25" s="3"/>
      <c r="G25" s="5">
        <f t="shared" si="4"/>
        <v>10</v>
      </c>
      <c r="H25" s="6">
        <f t="shared" si="0"/>
        <v>-12.4462890625</v>
      </c>
      <c r="I25" s="6">
        <f t="shared" si="0"/>
        <v>6.3037109375</v>
      </c>
      <c r="M25" s="5">
        <f t="shared" si="1"/>
        <v>10</v>
      </c>
      <c r="N25" s="6">
        <f t="shared" si="2"/>
        <v>10.0537109375</v>
      </c>
      <c r="O25" s="6">
        <f t="shared" si="2"/>
        <v>-8.6962890625</v>
      </c>
      <c r="Q25" s="3">
        <f t="shared" si="5"/>
        <v>11.547005383792516</v>
      </c>
      <c r="R25" s="3">
        <f t="shared" ref="R25:R28" si="6">R24+($R$29-$R$23)/6</f>
        <v>1</v>
      </c>
      <c r="S25" s="6">
        <f t="shared" si="3"/>
        <v>2.1549479166666661</v>
      </c>
    </row>
    <row r="26" spans="1:19" x14ac:dyDescent="0.3">
      <c r="D26" s="3"/>
      <c r="E26" s="3"/>
      <c r="G26" s="5">
        <f t="shared" si="4"/>
        <v>15</v>
      </c>
      <c r="H26" s="6">
        <f t="shared" si="0"/>
        <v>-13.941650390625</v>
      </c>
      <c r="I26" s="6">
        <f t="shared" si="0"/>
        <v>4.808349609375</v>
      </c>
      <c r="M26" s="5">
        <f t="shared" si="1"/>
        <v>15</v>
      </c>
      <c r="N26" s="6">
        <f t="shared" si="2"/>
        <v>8.558349609375</v>
      </c>
      <c r="O26" s="6">
        <f t="shared" si="2"/>
        <v>-10.191650390625</v>
      </c>
      <c r="Q26" s="3">
        <f t="shared" si="5"/>
        <v>14.142135623730951</v>
      </c>
      <c r="R26" s="3">
        <f t="shared" si="6"/>
        <v>1.5</v>
      </c>
      <c r="S26" s="6">
        <f t="shared" si="3"/>
        <v>3.2324218749999996</v>
      </c>
    </row>
    <row r="27" spans="1:19" x14ac:dyDescent="0.3">
      <c r="D27" s="3"/>
      <c r="E27" s="3"/>
      <c r="G27" s="5">
        <f t="shared" si="4"/>
        <v>20</v>
      </c>
      <c r="H27" s="6">
        <f t="shared" si="0"/>
        <v>-16.03515625</v>
      </c>
      <c r="I27" s="6">
        <f t="shared" si="0"/>
        <v>2.71484375</v>
      </c>
      <c r="M27" s="5">
        <f t="shared" si="1"/>
        <v>20</v>
      </c>
      <c r="N27" s="6">
        <f t="shared" si="2"/>
        <v>6.46484375</v>
      </c>
      <c r="O27" s="6">
        <f t="shared" si="2"/>
        <v>-12.28515625</v>
      </c>
      <c r="Q27" s="3">
        <f t="shared" si="5"/>
        <v>16.329931618554522</v>
      </c>
      <c r="R27" s="3">
        <f t="shared" si="6"/>
        <v>2</v>
      </c>
      <c r="S27" s="6">
        <f t="shared" si="3"/>
        <v>4.309895833333333</v>
      </c>
    </row>
    <row r="28" spans="1:19" x14ac:dyDescent="0.3">
      <c r="D28" s="3"/>
      <c r="E28" s="3"/>
      <c r="G28" s="5">
        <f t="shared" si="4"/>
        <v>25</v>
      </c>
      <c r="H28" s="6">
        <f t="shared" si="0"/>
        <v>-18.726806640625</v>
      </c>
      <c r="I28" s="6">
        <f t="shared" si="0"/>
        <v>2.3193359375E-2</v>
      </c>
      <c r="M28" s="5">
        <f t="shared" si="1"/>
        <v>25</v>
      </c>
      <c r="N28" s="6">
        <f t="shared" si="2"/>
        <v>3.773193359375</v>
      </c>
      <c r="O28" s="6">
        <f t="shared" si="2"/>
        <v>-14.976806640625</v>
      </c>
      <c r="Q28" s="3">
        <f t="shared" si="5"/>
        <v>18.25741858350554</v>
      </c>
      <c r="R28" s="3">
        <f t="shared" si="6"/>
        <v>2.5</v>
      </c>
      <c r="S28" s="6">
        <f t="shared" si="3"/>
        <v>5.3873697916666661</v>
      </c>
    </row>
    <row r="29" spans="1:19" x14ac:dyDescent="0.3">
      <c r="D29" s="3"/>
      <c r="E29" s="3"/>
      <c r="G29" s="5">
        <f t="shared" si="4"/>
        <v>30</v>
      </c>
      <c r="H29" s="6">
        <f t="shared" si="0"/>
        <v>-22.0166015625</v>
      </c>
      <c r="I29" s="6">
        <f t="shared" si="0"/>
        <v>-3.2666015625</v>
      </c>
      <c r="M29" s="5">
        <f t="shared" si="1"/>
        <v>30</v>
      </c>
      <c r="N29" s="6">
        <f t="shared" si="2"/>
        <v>0.4833984375</v>
      </c>
      <c r="O29" s="6">
        <f t="shared" si="2"/>
        <v>-18.2666015625</v>
      </c>
      <c r="Q29" s="3">
        <f>$B$10/SQRT($R$29)*SQRT(R29)</f>
        <v>20</v>
      </c>
      <c r="R29" s="3">
        <f>B14</f>
        <v>3</v>
      </c>
      <c r="S29" s="6">
        <f t="shared" si="3"/>
        <v>6.46484375</v>
      </c>
    </row>
    <row r="30" spans="1:19" x14ac:dyDescent="0.3">
      <c r="D30" s="3"/>
      <c r="E30" s="3"/>
      <c r="G30" s="5">
        <f t="shared" si="4"/>
        <v>35</v>
      </c>
      <c r="H30" s="6">
        <f t="shared" si="0"/>
        <v>-25.904541015625</v>
      </c>
      <c r="I30" s="6">
        <f t="shared" si="0"/>
        <v>-7.154541015625</v>
      </c>
      <c r="M30" s="5">
        <f t="shared" si="1"/>
        <v>35</v>
      </c>
      <c r="N30" s="6">
        <f t="shared" si="2"/>
        <v>-3.404541015625</v>
      </c>
      <c r="O30" s="6">
        <f t="shared" si="2"/>
        <v>-22.154541015625</v>
      </c>
    </row>
    <row r="31" spans="1:19" x14ac:dyDescent="0.3">
      <c r="D31" s="3"/>
      <c r="E31" s="3"/>
      <c r="G31" s="5">
        <f t="shared" si="4"/>
        <v>40</v>
      </c>
      <c r="H31" s="6">
        <f t="shared" si="0"/>
        <v>-30.390625</v>
      </c>
      <c r="I31" s="6">
        <f t="shared" si="0"/>
        <v>-11.640625</v>
      </c>
      <c r="M31" s="5">
        <f t="shared" si="1"/>
        <v>40</v>
      </c>
      <c r="N31" s="6">
        <f t="shared" si="2"/>
        <v>-7.890625</v>
      </c>
      <c r="O31" s="6">
        <f t="shared" si="2"/>
        <v>-26.640625</v>
      </c>
    </row>
    <row r="32" spans="1:19" x14ac:dyDescent="0.3">
      <c r="D32" s="3"/>
      <c r="E32" s="3"/>
      <c r="G32" s="5">
        <f t="shared" si="4"/>
        <v>45</v>
      </c>
      <c r="H32" s="6">
        <f t="shared" si="0"/>
        <v>-35.474853515625</v>
      </c>
      <c r="I32" s="6">
        <f t="shared" si="0"/>
        <v>-16.724853515625</v>
      </c>
      <c r="M32" s="5">
        <f t="shared" si="1"/>
        <v>45</v>
      </c>
      <c r="N32" s="6">
        <f t="shared" si="2"/>
        <v>-12.974853515625</v>
      </c>
      <c r="O32" s="6">
        <f t="shared" si="2"/>
        <v>-31.724853515625</v>
      </c>
      <c r="Q32" s="4" t="s">
        <v>23</v>
      </c>
      <c r="R32" s="4" t="s">
        <v>26</v>
      </c>
    </row>
    <row r="33" spans="4:19" x14ac:dyDescent="0.3">
      <c r="D33" s="3"/>
      <c r="E33" s="3"/>
      <c r="G33" s="5">
        <f t="shared" si="4"/>
        <v>50</v>
      </c>
      <c r="H33" s="6">
        <f t="shared" si="0"/>
        <v>-41.1572265625</v>
      </c>
      <c r="I33" s="6">
        <f t="shared" si="0"/>
        <v>-22.4072265625</v>
      </c>
      <c r="M33" s="5">
        <f t="shared" si="1"/>
        <v>50</v>
      </c>
      <c r="N33" s="6">
        <f t="shared" si="2"/>
        <v>-18.6572265625</v>
      </c>
      <c r="O33" s="6">
        <f t="shared" si="2"/>
        <v>-37.4072265625</v>
      </c>
    </row>
    <row r="34" spans="4:19" x14ac:dyDescent="0.3">
      <c r="G34" s="5">
        <f>B12</f>
        <v>55</v>
      </c>
      <c r="H34" s="6">
        <f t="shared" si="0"/>
        <v>-47.437744140625</v>
      </c>
      <c r="I34" s="6">
        <f t="shared" si="0"/>
        <v>-28.687744140625</v>
      </c>
      <c r="M34" s="5">
        <f t="shared" si="1"/>
        <v>55</v>
      </c>
      <c r="N34" s="6">
        <f t="shared" si="2"/>
        <v>-24.937744140625</v>
      </c>
      <c r="O34" s="6">
        <f t="shared" si="2"/>
        <v>-43.687744140625</v>
      </c>
    </row>
    <row r="35" spans="4:19" x14ac:dyDescent="0.3">
      <c r="Q35" s="3">
        <f>10*SQRT(R35)</f>
        <v>0</v>
      </c>
      <c r="R35" s="3">
        <v>0</v>
      </c>
      <c r="S35" s="6">
        <f>-$M$9*$Q35^2-$M$10*R35</f>
        <v>0</v>
      </c>
    </row>
    <row r="36" spans="4:19" x14ac:dyDescent="0.3">
      <c r="Q36" s="3">
        <f t="shared" ref="Q36:Q40" si="7">$B$10/SQRT($R$29)*SQRT(ABS(R36))</f>
        <v>6.666666666666667</v>
      </c>
      <c r="R36" s="3">
        <f>R35+($R$41-$R$23)/6</f>
        <v>-0.33333333333333331</v>
      </c>
      <c r="S36" s="6">
        <f t="shared" ref="S36:S41" si="8">-$M$9*$Q36^2-$M$10*R36</f>
        <v>-1.7816840277777777</v>
      </c>
    </row>
    <row r="37" spans="4:19" x14ac:dyDescent="0.3">
      <c r="Q37" s="3">
        <f t="shared" si="7"/>
        <v>9.428090415820634</v>
      </c>
      <c r="R37" s="3">
        <f t="shared" ref="R37:R40" si="9">R36+($R$41-$R$23)/6</f>
        <v>-0.66666666666666663</v>
      </c>
      <c r="S37" s="6">
        <f t="shared" si="8"/>
        <v>-3.5633680555555554</v>
      </c>
    </row>
    <row r="38" spans="4:19" x14ac:dyDescent="0.3">
      <c r="Q38" s="3">
        <f t="shared" si="7"/>
        <v>11.547005383792516</v>
      </c>
      <c r="R38" s="3">
        <f t="shared" si="9"/>
        <v>-1</v>
      </c>
      <c r="S38" s="6">
        <f t="shared" si="8"/>
        <v>-5.3450520833333339</v>
      </c>
    </row>
    <row r="39" spans="4:19" x14ac:dyDescent="0.3">
      <c r="Q39" s="3">
        <f t="shared" si="7"/>
        <v>13.333333333333334</v>
      </c>
      <c r="R39" s="3">
        <f t="shared" si="9"/>
        <v>-1.3333333333333333</v>
      </c>
      <c r="S39" s="6">
        <f t="shared" si="8"/>
        <v>-7.1267361111111107</v>
      </c>
    </row>
    <row r="40" spans="4:19" x14ac:dyDescent="0.3">
      <c r="Q40" s="3">
        <f t="shared" si="7"/>
        <v>14.907119849998599</v>
      </c>
      <c r="R40" s="3">
        <f t="shared" si="9"/>
        <v>-1.6666666666666665</v>
      </c>
      <c r="S40" s="6">
        <f t="shared" si="8"/>
        <v>-8.9084201388888893</v>
      </c>
    </row>
    <row r="41" spans="4:19" x14ac:dyDescent="0.3">
      <c r="Q41" s="3">
        <f>$B$10/SQRT($R$29)*SQRT(ABS(R41))</f>
        <v>16.329931618554522</v>
      </c>
      <c r="R41" s="3">
        <f>B15</f>
        <v>-2</v>
      </c>
      <c r="S41" s="6">
        <f t="shared" si="8"/>
        <v>-10.690104166666668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Vieira Gamboa</dc:creator>
  <cp:lastModifiedBy>Pedro Gamboa</cp:lastModifiedBy>
  <dcterms:created xsi:type="dcterms:W3CDTF">2014-10-02T18:40:49Z</dcterms:created>
  <dcterms:modified xsi:type="dcterms:W3CDTF">2022-10-03T21:11:22Z</dcterms:modified>
</cp:coreProperties>
</file>